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01"/>
  </bookViews>
  <sheets>
    <sheet name="Table 1" sheetId="18" r:id="rId1"/>
  </sheets>
  <calcPr calcId="171027"/>
</workbook>
</file>

<file path=xl/calcChain.xml><?xml version="1.0" encoding="utf-8"?>
<calcChain xmlns="http://schemas.openxmlformats.org/spreadsheetml/2006/main">
  <c r="M1" i="18" l="1"/>
  <c r="H40" i="18" l="1"/>
  <c r="H33" i="18"/>
  <c r="I30" i="18" s="1"/>
  <c r="D40" i="18"/>
  <c r="D33" i="18"/>
  <c r="E30" i="18" s="1"/>
  <c r="E38" i="18" l="1"/>
  <c r="F38" i="18" s="1"/>
  <c r="E39" i="18"/>
  <c r="F39" i="18" s="1"/>
  <c r="I39" i="18"/>
  <c r="E36" i="18"/>
  <c r="F36" i="18" s="1"/>
  <c r="I29" i="18"/>
  <c r="J29" i="18" s="1"/>
  <c r="J30" i="18" s="1"/>
  <c r="E37" i="18"/>
  <c r="F37" i="18" s="1"/>
  <c r="I38" i="18"/>
  <c r="I37" i="18"/>
  <c r="I36" i="18"/>
  <c r="I32" i="18"/>
  <c r="I31" i="18"/>
  <c r="E29" i="18"/>
  <c r="F29" i="18" s="1"/>
  <c r="E32" i="18"/>
  <c r="F32" i="18" s="1"/>
  <c r="E31" i="18"/>
  <c r="F31" i="18" s="1"/>
  <c r="F30" i="18"/>
  <c r="I33" i="18" l="1"/>
  <c r="E40" i="18"/>
  <c r="F40" i="18"/>
  <c r="G36" i="18" s="1"/>
  <c r="J36" i="18"/>
  <c r="J37" i="18" s="1"/>
  <c r="J38" i="18" s="1"/>
  <c r="J31" i="18"/>
  <c r="J32" i="18" s="1"/>
  <c r="I40" i="18"/>
  <c r="E33" i="18"/>
  <c r="F33" i="18" s="1"/>
  <c r="G29" i="18" s="1"/>
  <c r="J39" i="18" l="1"/>
  <c r="G37" i="18"/>
  <c r="G39" i="18" s="1"/>
  <c r="K36" i="18"/>
  <c r="K29" i="18"/>
  <c r="K39" i="18" l="1"/>
  <c r="G38" i="18"/>
  <c r="K37" i="18"/>
  <c r="G30" i="18"/>
  <c r="K30" i="18" s="1"/>
  <c r="K38" i="18" l="1"/>
  <c r="K41" i="18" s="1"/>
  <c r="G31" i="18"/>
  <c r="K40" i="18" l="1"/>
  <c r="K31" i="18"/>
  <c r="G32" i="18"/>
  <c r="K32" i="18" s="1"/>
  <c r="H26" i="18"/>
  <c r="D26" i="18"/>
  <c r="E22" i="18" s="1"/>
  <c r="F22" i="18" s="1"/>
  <c r="I25" i="18"/>
  <c r="I24" i="18"/>
  <c r="I23" i="18"/>
  <c r="I22" i="18"/>
  <c r="I21" i="18"/>
  <c r="J21" i="18" s="1"/>
  <c r="H18" i="18"/>
  <c r="I16" i="18" s="1"/>
  <c r="D18" i="18"/>
  <c r="E17" i="18" s="1"/>
  <c r="F17" i="18" s="1"/>
  <c r="H10" i="18"/>
  <c r="D10" i="18"/>
  <c r="E8" i="18" s="1"/>
  <c r="I9" i="18"/>
  <c r="I8" i="18"/>
  <c r="I7" i="18"/>
  <c r="I6" i="18"/>
  <c r="J6" i="18" s="1"/>
  <c r="K34" i="18" l="1"/>
  <c r="K33" i="18"/>
  <c r="I15" i="18"/>
  <c r="E16" i="18"/>
  <c r="F16" i="18" s="1"/>
  <c r="E14" i="18"/>
  <c r="F14" i="18" s="1"/>
  <c r="E24" i="18"/>
  <c r="F24" i="18" s="1"/>
  <c r="E9" i="18"/>
  <c r="F9" i="18" s="1"/>
  <c r="E23" i="18"/>
  <c r="F23" i="18" s="1"/>
  <c r="E25" i="18"/>
  <c r="F25" i="18" s="1"/>
  <c r="I17" i="18"/>
  <c r="J7" i="18"/>
  <c r="J8" i="18" s="1"/>
  <c r="J9" i="18" s="1"/>
  <c r="E6" i="18"/>
  <c r="G6" i="18" s="1"/>
  <c r="K6" i="18" s="1"/>
  <c r="E7" i="18"/>
  <c r="F7" i="18" s="1"/>
  <c r="E21" i="18"/>
  <c r="G21" i="18" s="1"/>
  <c r="K21" i="18" s="1"/>
  <c r="I10" i="18"/>
  <c r="E13" i="18"/>
  <c r="F13" i="18" s="1"/>
  <c r="E15" i="18"/>
  <c r="F15" i="18" s="1"/>
  <c r="J22" i="18"/>
  <c r="J23" i="18" s="1"/>
  <c r="J24" i="18" s="1"/>
  <c r="J25" i="18" s="1"/>
  <c r="F8" i="18"/>
  <c r="I26" i="18"/>
  <c r="I13" i="18"/>
  <c r="I14" i="18"/>
  <c r="F6" i="18" l="1"/>
  <c r="F21" i="18"/>
  <c r="E10" i="18"/>
  <c r="F10" i="18" s="1"/>
  <c r="G13" i="18"/>
  <c r="E26" i="18"/>
  <c r="F26" i="18" s="1"/>
  <c r="G22" i="18"/>
  <c r="K22" i="18" s="1"/>
  <c r="E18" i="18"/>
  <c r="F18" i="18" s="1"/>
  <c r="I18" i="18"/>
  <c r="J13" i="18"/>
  <c r="J14" i="18" s="1"/>
  <c r="G7" i="18"/>
  <c r="K7" i="18" s="1"/>
  <c r="G14" i="18" l="1"/>
  <c r="G15" i="18" s="1"/>
  <c r="G16" i="18" s="1"/>
  <c r="G23" i="18"/>
  <c r="K23" i="18" s="1"/>
  <c r="K13" i="18"/>
  <c r="J15" i="18"/>
  <c r="J16" i="18" s="1"/>
  <c r="J17" i="18" s="1"/>
  <c r="G8" i="18"/>
  <c r="K8" i="18" s="1"/>
  <c r="K14" i="18" l="1"/>
  <c r="G24" i="18"/>
  <c r="K24" i="18" s="1"/>
  <c r="K16" i="18"/>
  <c r="K15" i="18"/>
  <c r="G17" i="18"/>
  <c r="G9" i="18"/>
  <c r="K9" i="18" s="1"/>
  <c r="K10" i="18" s="1"/>
  <c r="K11" i="18" l="1"/>
  <c r="G25" i="18"/>
  <c r="K25" i="18" s="1"/>
  <c r="K27" i="18" s="1"/>
  <c r="K17" i="18"/>
  <c r="K18" i="18" s="1"/>
  <c r="K19" i="18" l="1"/>
  <c r="K26" i="18" l="1"/>
</calcChain>
</file>

<file path=xl/sharedStrings.xml><?xml version="1.0" encoding="utf-8"?>
<sst xmlns="http://schemas.openxmlformats.org/spreadsheetml/2006/main" count="53" uniqueCount="46">
  <si>
    <t>Area km2</t>
  </si>
  <si>
    <t>Area %</t>
  </si>
  <si>
    <t>% Tumulus</t>
  </si>
  <si>
    <t>D</t>
  </si>
  <si>
    <t>Quartzite</t>
  </si>
  <si>
    <t>Schist</t>
  </si>
  <si>
    <t>Sandstone</t>
  </si>
  <si>
    <t>Sandy Plain</t>
  </si>
  <si>
    <t>&lt; 250</t>
  </si>
  <si>
    <t>&gt; 350</t>
  </si>
  <si>
    <t>&gt; 20</t>
  </si>
  <si>
    <t>&gt;1000</t>
  </si>
  <si>
    <t>&lt;100</t>
  </si>
  <si>
    <t>Granite</t>
  </si>
  <si>
    <t>Expected</t>
  </si>
  <si>
    <t>Geological unit</t>
  </si>
  <si>
    <t>Dist.water (m)</t>
  </si>
  <si>
    <t>Class</t>
  </si>
  <si>
    <t>West</t>
  </si>
  <si>
    <t>Tumuli</t>
  </si>
  <si>
    <t>Expectations  (Training zone)</t>
  </si>
  <si>
    <t>Cumul.Frequency</t>
  </si>
  <si>
    <t xml:space="preserve"> Observations (Training zone)</t>
  </si>
  <si>
    <t>Aspect</t>
  </si>
  <si>
    <t>Elevation (m)</t>
  </si>
  <si>
    <t xml:space="preserve"> North</t>
  </si>
  <si>
    <t xml:space="preserve"> East</t>
  </si>
  <si>
    <t>South</t>
  </si>
  <si>
    <t xml:space="preserve"> Slope in %</t>
  </si>
  <si>
    <r>
      <t xml:space="preserve">             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=</t>
    </r>
  </si>
  <si>
    <r>
      <t xml:space="preserve">            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</t>
    </r>
  </si>
  <si>
    <t xml:space="preserve"> 0–3</t>
  </si>
  <si>
    <t>3–10</t>
  </si>
  <si>
    <t>10–20</t>
  </si>
  <si>
    <t>100–250</t>
  </si>
  <si>
    <t>250–500</t>
  </si>
  <si>
    <t>500–1000</t>
  </si>
  <si>
    <t>250–300</t>
  </si>
  <si>
    <t>300–350</t>
  </si>
  <si>
    <r>
      <t>∑</t>
    </r>
    <r>
      <rPr>
        <b/>
        <i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=</t>
    </r>
  </si>
  <si>
    <r>
      <t>∑</t>
    </r>
    <r>
      <rPr>
        <b/>
        <i/>
        <sz val="11"/>
        <color theme="1"/>
        <rFont val="Calibri"/>
        <family val="2"/>
        <scheme val="minor"/>
      </rPr>
      <t xml:space="preserve">d </t>
    </r>
    <r>
      <rPr>
        <b/>
        <sz val="11"/>
        <color theme="1"/>
        <rFont val="Calibri"/>
        <family val="2"/>
        <scheme val="minor"/>
      </rPr>
      <t>=</t>
    </r>
  </si>
  <si>
    <r>
      <t>∑</t>
    </r>
    <r>
      <rPr>
        <b/>
        <i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=</t>
    </r>
  </si>
  <si>
    <r>
      <t>∑</t>
    </r>
    <r>
      <rPr>
        <b/>
        <i/>
        <sz val="11"/>
        <color theme="1"/>
        <rFont val="Calibri"/>
        <family val="2"/>
        <scheme val="minor"/>
      </rPr>
      <t xml:space="preserve"> d</t>
    </r>
    <r>
      <rPr>
        <b/>
        <sz val="11"/>
        <color theme="1"/>
        <rFont val="Calibri"/>
        <family val="2"/>
        <scheme val="minor"/>
      </rPr>
      <t>=</t>
    </r>
  </si>
  <si>
    <r>
      <rPr>
        <b/>
        <i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= </t>
    </r>
  </si>
  <si>
    <r>
      <rPr>
        <b/>
        <i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=</t>
    </r>
  </si>
  <si>
    <r>
      <rPr>
        <b/>
        <i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</si>
</sst>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1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/>
    </xf>
    <xf numFmtId="2" fontId="1" fillId="0" borderId="30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33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34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0" xfId="0" applyFont="1" applyAlignment="1">
      <alignment horizontal="right"/>
    </xf>
    <xf numFmtId="1" fontId="1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right"/>
    </xf>
    <xf numFmtId="2" fontId="2" fillId="0" borderId="3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right"/>
    </xf>
    <xf numFmtId="2" fontId="2" fillId="0" borderId="28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2" fontId="1" fillId="0" borderId="17" xfId="0" applyNumberFormat="1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1" fontId="1" fillId="0" borderId="24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/>
    </xf>
    <xf numFmtId="1" fontId="1" fillId="0" borderId="3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8" xfId="0" applyNumberFormat="1" applyFont="1" applyFill="1" applyBorder="1"/>
    <xf numFmtId="2" fontId="1" fillId="0" borderId="17" xfId="0" applyNumberFormat="1" applyFont="1" applyFill="1" applyBorder="1" applyAlignment="1">
      <alignment horizontal="center" vertical="top"/>
    </xf>
    <xf numFmtId="2" fontId="1" fillId="0" borderId="18" xfId="0" applyNumberFormat="1" applyFont="1" applyFill="1" applyBorder="1" applyAlignment="1">
      <alignment horizontal="center" vertical="top"/>
    </xf>
    <xf numFmtId="49" fontId="1" fillId="0" borderId="28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2" fontId="1" fillId="0" borderId="24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left" indent="2"/>
    </xf>
    <xf numFmtId="2" fontId="1" fillId="0" borderId="25" xfId="0" applyNumberFormat="1" applyFont="1" applyBorder="1" applyAlignment="1">
      <alignment horizontal="center"/>
    </xf>
    <xf numFmtId="1" fontId="1" fillId="0" borderId="37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left" indent="2"/>
    </xf>
    <xf numFmtId="2" fontId="1" fillId="0" borderId="6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2" fillId="0" borderId="19" xfId="0" applyFont="1" applyFill="1" applyBorder="1" applyAlignment="1">
      <alignment horizontal="center" vertical="center" textRotation="90"/>
    </xf>
    <xf numFmtId="1" fontId="2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8" xfId="0" applyFont="1" applyBorder="1"/>
    <xf numFmtId="164" fontId="1" fillId="0" borderId="0" xfId="0" applyNumberFormat="1" applyFont="1"/>
    <xf numFmtId="2" fontId="1" fillId="0" borderId="37" xfId="0" applyNumberFormat="1" applyFont="1" applyBorder="1"/>
    <xf numFmtId="2" fontId="1" fillId="0" borderId="25" xfId="0" applyNumberFormat="1" applyFont="1" applyFill="1" applyBorder="1" applyAlignment="1">
      <alignment horizontal="center"/>
    </xf>
    <xf numFmtId="49" fontId="1" fillId="0" borderId="34" xfId="0" applyNumberFormat="1" applyFont="1" applyBorder="1" applyAlignment="1">
      <alignment horizontal="left" indent="2"/>
    </xf>
    <xf numFmtId="2" fontId="1" fillId="0" borderId="2" xfId="0" applyNumberFormat="1" applyFont="1" applyBorder="1"/>
    <xf numFmtId="2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Border="1" applyAlignment="1">
      <alignment horizontal="left" indent="2"/>
    </xf>
    <xf numFmtId="2" fontId="1" fillId="0" borderId="7" xfId="0" applyNumberFormat="1" applyFont="1" applyBorder="1" applyAlignment="1">
      <alignment horizontal="center"/>
    </xf>
    <xf numFmtId="164" fontId="1" fillId="0" borderId="29" xfId="0" applyNumberFormat="1" applyFont="1" applyFill="1" applyBorder="1" applyAlignment="1">
      <alignment horizontal="right"/>
    </xf>
    <xf numFmtId="2" fontId="1" fillId="0" borderId="21" xfId="0" applyNumberFormat="1" applyFont="1" applyBorder="1"/>
    <xf numFmtId="1" fontId="1" fillId="0" borderId="21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right"/>
    </xf>
    <xf numFmtId="164" fontId="2" fillId="0" borderId="41" xfId="0" applyNumberFormat="1" applyFont="1" applyBorder="1" applyAlignment="1">
      <alignment horizontal="right"/>
    </xf>
    <xf numFmtId="0" fontId="1" fillId="0" borderId="0" xfId="0" applyFont="1" applyBorder="1"/>
    <xf numFmtId="0" fontId="4" fillId="0" borderId="2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textRotation="90"/>
    </xf>
    <xf numFmtId="0" fontId="2" fillId="0" borderId="35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 vertical="center" textRotation="90"/>
    </xf>
    <xf numFmtId="0" fontId="2" fillId="0" borderId="2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tabSelected="1" workbookViewId="0">
      <selection activeCell="J17" sqref="J17"/>
    </sheetView>
  </sheetViews>
  <sheetFormatPr defaultColWidth="11.42578125" defaultRowHeight="15" x14ac:dyDescent="0.25"/>
  <cols>
    <col min="1" max="1" width="11.42578125" style="1"/>
    <col min="2" max="2" width="3" style="1" customWidth="1"/>
    <col min="3" max="3" width="11.5703125" style="1" customWidth="1"/>
    <col min="4" max="4" width="10" style="1" customWidth="1"/>
    <col min="5" max="5" width="11.85546875" style="1" customWidth="1"/>
    <col min="6" max="6" width="10.42578125" style="1" customWidth="1"/>
    <col min="7" max="7" width="16" style="2" customWidth="1"/>
    <col min="8" max="8" width="10.5703125" style="1" customWidth="1"/>
    <col min="9" max="9" width="11.28515625" style="1" customWidth="1"/>
    <col min="10" max="10" width="15.140625" style="1" customWidth="1"/>
    <col min="11" max="11" width="8.28515625" style="3" customWidth="1"/>
    <col min="12" max="16384" width="11.42578125" style="1"/>
  </cols>
  <sheetData>
    <row r="1" spans="2:13" x14ac:dyDescent="0.25">
      <c r="M1" s="1" t="e">
        <f>abs</f>
        <v>#NAME?</v>
      </c>
    </row>
    <row r="3" spans="2:13" ht="15.75" thickBot="1" x14ac:dyDescent="0.3">
      <c r="B3" s="4"/>
      <c r="C3" s="5"/>
      <c r="D3" s="6"/>
      <c r="E3" s="6"/>
      <c r="F3" s="7"/>
      <c r="G3" s="8"/>
      <c r="H3" s="4"/>
      <c r="I3" s="5"/>
      <c r="J3" s="9"/>
      <c r="K3" s="9"/>
    </row>
    <row r="4" spans="2:13" ht="26.25" customHeight="1" thickBot="1" x14ac:dyDescent="0.3">
      <c r="B4" s="10"/>
      <c r="C4" s="11"/>
      <c r="D4" s="113" t="s">
        <v>20</v>
      </c>
      <c r="E4" s="114"/>
      <c r="F4" s="114"/>
      <c r="G4" s="115"/>
      <c r="H4" s="113" t="s">
        <v>22</v>
      </c>
      <c r="I4" s="114"/>
      <c r="J4" s="115"/>
      <c r="K4" s="12"/>
    </row>
    <row r="5" spans="2:13" s="13" customFormat="1" ht="18" customHeight="1" thickBot="1" x14ac:dyDescent="0.3">
      <c r="C5" s="14" t="s">
        <v>17</v>
      </c>
      <c r="D5" s="15" t="s">
        <v>0</v>
      </c>
      <c r="E5" s="16" t="s">
        <v>1</v>
      </c>
      <c r="F5" s="17" t="s">
        <v>14</v>
      </c>
      <c r="G5" s="18" t="s">
        <v>21</v>
      </c>
      <c r="H5" s="19" t="s">
        <v>19</v>
      </c>
      <c r="I5" s="20" t="s">
        <v>2</v>
      </c>
      <c r="J5" s="18" t="s">
        <v>21</v>
      </c>
      <c r="K5" s="109" t="s">
        <v>3</v>
      </c>
    </row>
    <row r="6" spans="2:13" ht="15" customHeight="1" x14ac:dyDescent="0.25">
      <c r="B6" s="116" t="s">
        <v>28</v>
      </c>
      <c r="C6" s="21" t="s">
        <v>31</v>
      </c>
      <c r="D6" s="22">
        <v>17.398800000000001</v>
      </c>
      <c r="E6" s="23">
        <f>D6/$D$10*100</f>
        <v>82.290287184532147</v>
      </c>
      <c r="F6" s="24">
        <f>E6*233/100</f>
        <v>191.73636913995989</v>
      </c>
      <c r="G6" s="25">
        <f>E6/100</f>
        <v>0.82290287184532152</v>
      </c>
      <c r="H6" s="26">
        <v>111</v>
      </c>
      <c r="I6" s="23">
        <f>H6/233*100</f>
        <v>47.639484978540771</v>
      </c>
      <c r="J6" s="27">
        <f>I6/100</f>
        <v>0.47639484978540769</v>
      </c>
      <c r="K6" s="28">
        <f>ABS(G6-J6)</f>
        <v>0.34650802205991382</v>
      </c>
    </row>
    <row r="7" spans="2:13" x14ac:dyDescent="0.25">
      <c r="B7" s="117"/>
      <c r="C7" s="29" t="s">
        <v>32</v>
      </c>
      <c r="D7" s="30">
        <v>3.5745</v>
      </c>
      <c r="E7" s="31">
        <f>D7/$D$10*100</f>
        <v>16.906144765220024</v>
      </c>
      <c r="F7" s="32">
        <f t="shared" ref="F7:F33" si="0">E7*233/100</f>
        <v>39.391317302962655</v>
      </c>
      <c r="G7" s="33">
        <f>(E7/100)+G6</f>
        <v>0.99196431949752173</v>
      </c>
      <c r="H7" s="34">
        <v>119</v>
      </c>
      <c r="I7" s="31">
        <f>H7/233*100</f>
        <v>51.072961373390555</v>
      </c>
      <c r="J7" s="35">
        <f>J6+(I7/100)</f>
        <v>0.98712446351931327</v>
      </c>
      <c r="K7" s="36">
        <f>ABS(G7-J7)</f>
        <v>4.8398559782084627E-3</v>
      </c>
    </row>
    <row r="8" spans="2:13" x14ac:dyDescent="0.25">
      <c r="B8" s="117"/>
      <c r="C8" s="29" t="s">
        <v>33</v>
      </c>
      <c r="D8" s="30">
        <v>0.1699</v>
      </c>
      <c r="E8" s="31">
        <f>D8/$D$10*100</f>
        <v>0.80356805024783384</v>
      </c>
      <c r="F8" s="32">
        <f t="shared" si="0"/>
        <v>1.8723135570774527</v>
      </c>
      <c r="G8" s="37">
        <f>(E8/100)+G7</f>
        <v>1</v>
      </c>
      <c r="H8" s="34">
        <v>3</v>
      </c>
      <c r="I8" s="31">
        <f>H8/233*100</f>
        <v>1.2875536480686696</v>
      </c>
      <c r="J8" s="35">
        <f>J7+(I8/100)</f>
        <v>1</v>
      </c>
      <c r="K8" s="36">
        <f>ABS(G8-J8)</f>
        <v>0</v>
      </c>
    </row>
    <row r="9" spans="2:13" x14ac:dyDescent="0.25">
      <c r="B9" s="118"/>
      <c r="C9" s="29" t="s">
        <v>10</v>
      </c>
      <c r="D9" s="30">
        <v>0</v>
      </c>
      <c r="E9" s="31">
        <f>D9/$D$10*100</f>
        <v>0</v>
      </c>
      <c r="F9" s="32">
        <f t="shared" si="0"/>
        <v>0</v>
      </c>
      <c r="G9" s="37">
        <f>(E9/100)+G8</f>
        <v>1</v>
      </c>
      <c r="H9" s="34">
        <v>0</v>
      </c>
      <c r="I9" s="31">
        <f>H9/233*100</f>
        <v>0</v>
      </c>
      <c r="J9" s="38">
        <f>J8+(I9/100)</f>
        <v>1</v>
      </c>
      <c r="K9" s="36">
        <f>ABS(G9-J9)</f>
        <v>0</v>
      </c>
    </row>
    <row r="10" spans="2:13" ht="18" x14ac:dyDescent="0.35">
      <c r="B10" s="39"/>
      <c r="C10" s="40" t="s">
        <v>29</v>
      </c>
      <c r="D10" s="30">
        <f>SUM(D6:D9)</f>
        <v>21.1432</v>
      </c>
      <c r="E10" s="32">
        <f>SUM(E6:E9)</f>
        <v>100</v>
      </c>
      <c r="F10" s="32">
        <f t="shared" si="0"/>
        <v>233</v>
      </c>
      <c r="G10" s="41"/>
      <c r="H10" s="34">
        <f>SUM(H6:H9)</f>
        <v>233</v>
      </c>
      <c r="I10" s="32">
        <f>SUM(I6:I9)</f>
        <v>100</v>
      </c>
      <c r="J10" s="42" t="s">
        <v>43</v>
      </c>
      <c r="K10" s="43">
        <f>MAX(K6:K9)</f>
        <v>0.34650802205991382</v>
      </c>
    </row>
    <row r="11" spans="2:13" ht="15.75" thickBot="1" x14ac:dyDescent="0.3">
      <c r="B11" s="39"/>
      <c r="C11" s="40"/>
      <c r="D11" s="44"/>
      <c r="E11" s="44"/>
      <c r="F11" s="44"/>
      <c r="G11" s="45"/>
      <c r="H11" s="44"/>
      <c r="I11" s="44"/>
      <c r="J11" s="46" t="s">
        <v>40</v>
      </c>
      <c r="K11" s="47">
        <f>SUM(K6:K9)</f>
        <v>0.35134787803812229</v>
      </c>
    </row>
    <row r="12" spans="2:13" ht="15.75" thickBot="1" x14ac:dyDescent="0.3">
      <c r="B12" s="39"/>
      <c r="C12" s="48"/>
      <c r="D12" s="5"/>
      <c r="G12" s="49"/>
      <c r="J12" s="50"/>
    </row>
    <row r="13" spans="2:13" ht="15" customHeight="1" x14ac:dyDescent="0.25">
      <c r="B13" s="110" t="s">
        <v>15</v>
      </c>
      <c r="C13" s="21" t="s">
        <v>4</v>
      </c>
      <c r="D13" s="51">
        <v>1.415583</v>
      </c>
      <c r="E13" s="52">
        <f>D13/$D$18*100</f>
        <v>10.230399220179249</v>
      </c>
      <c r="F13" s="53">
        <f t="shared" si="0"/>
        <v>23.83683018301765</v>
      </c>
      <c r="G13" s="54">
        <f>E13/100</f>
        <v>0.1023039922017925</v>
      </c>
      <c r="H13" s="55">
        <v>48</v>
      </c>
      <c r="I13" s="52">
        <f>H13/$H$18*100</f>
        <v>20.600858369098713</v>
      </c>
      <c r="J13" s="54">
        <f>I13/100</f>
        <v>0.20600858369098712</v>
      </c>
      <c r="K13" s="28">
        <f>ABS(G13-J13)</f>
        <v>0.10370459148919463</v>
      </c>
    </row>
    <row r="14" spans="2:13" x14ac:dyDescent="0.25">
      <c r="B14" s="111"/>
      <c r="C14" s="29" t="s">
        <v>5</v>
      </c>
      <c r="D14" s="30">
        <v>2.1909619999999999</v>
      </c>
      <c r="E14" s="31">
        <f>D14/$D$18*100</f>
        <v>15.834052779838673</v>
      </c>
      <c r="F14" s="32">
        <f t="shared" si="0"/>
        <v>36.893342977024105</v>
      </c>
      <c r="G14" s="35">
        <f>(E14/100)+G13</f>
        <v>0.26064452000017924</v>
      </c>
      <c r="H14" s="34">
        <v>54</v>
      </c>
      <c r="I14" s="31">
        <f>H14/$H$18*100</f>
        <v>23.175965665236049</v>
      </c>
      <c r="J14" s="35">
        <f>(I14/100)+J13</f>
        <v>0.4377682403433476</v>
      </c>
      <c r="K14" s="36">
        <f>ABS(G14-J14)</f>
        <v>0.17712372034316837</v>
      </c>
    </row>
    <row r="15" spans="2:13" x14ac:dyDescent="0.25">
      <c r="B15" s="111"/>
      <c r="C15" s="29" t="s">
        <v>13</v>
      </c>
      <c r="D15" s="30">
        <v>2.835261</v>
      </c>
      <c r="E15" s="31">
        <f>D15/$D$18*100</f>
        <v>20.49039295004577</v>
      </c>
      <c r="F15" s="32">
        <f t="shared" si="0"/>
        <v>47.742615573606642</v>
      </c>
      <c r="G15" s="35">
        <f>(E15/100)+G14</f>
        <v>0.4655484495006369</v>
      </c>
      <c r="H15" s="34">
        <v>57</v>
      </c>
      <c r="I15" s="31">
        <f>H15/$H$18*100</f>
        <v>24.463519313304722</v>
      </c>
      <c r="J15" s="35">
        <f>(I15/100)+J14</f>
        <v>0.68240343347639487</v>
      </c>
      <c r="K15" s="36">
        <f>ABS(G15-J15)</f>
        <v>0.21685498397575798</v>
      </c>
    </row>
    <row r="16" spans="2:13" x14ac:dyDescent="0.25">
      <c r="B16" s="111"/>
      <c r="C16" s="29" t="s">
        <v>6</v>
      </c>
      <c r="D16" s="30">
        <v>6.6789120000000004</v>
      </c>
      <c r="E16" s="31">
        <f>D16/$D$18*100</f>
        <v>48.268406809382306</v>
      </c>
      <c r="F16" s="32">
        <f t="shared" si="0"/>
        <v>112.46538786586078</v>
      </c>
      <c r="G16" s="35">
        <f>(E16/100)+G15</f>
        <v>0.94823251759445992</v>
      </c>
      <c r="H16" s="34">
        <v>74</v>
      </c>
      <c r="I16" s="31">
        <f>H16/$H$18*100</f>
        <v>31.759656652360512</v>
      </c>
      <c r="J16" s="35">
        <f>(I16/100)+J15</f>
        <v>1</v>
      </c>
      <c r="K16" s="36">
        <f>ABS(G16-J16)</f>
        <v>5.1767482405540077E-2</v>
      </c>
    </row>
    <row r="17" spans="2:11" ht="15.75" thickBot="1" x14ac:dyDescent="0.3">
      <c r="B17" s="112"/>
      <c r="C17" s="29" t="s">
        <v>7</v>
      </c>
      <c r="D17" s="30">
        <v>0.71630799999999994</v>
      </c>
      <c r="E17" s="31">
        <f>D17/$D$18*100</f>
        <v>5.1767482405540033</v>
      </c>
      <c r="F17" s="32">
        <f t="shared" si="0"/>
        <v>12.061823400490828</v>
      </c>
      <c r="G17" s="38">
        <f>(E17/100)+G16</f>
        <v>1</v>
      </c>
      <c r="H17" s="34">
        <v>0</v>
      </c>
      <c r="I17" s="31">
        <f>H17/$H$18*100</f>
        <v>0</v>
      </c>
      <c r="J17" s="38">
        <f>(I17/100)+J16</f>
        <v>1</v>
      </c>
      <c r="K17" s="36">
        <f>ABS(G17-J17)</f>
        <v>0</v>
      </c>
    </row>
    <row r="18" spans="2:11" ht="18" x14ac:dyDescent="0.35">
      <c r="B18" s="39"/>
      <c r="C18" s="40" t="s">
        <v>30</v>
      </c>
      <c r="D18" s="30">
        <f>SUM(D13:D17)</f>
        <v>13.837026</v>
      </c>
      <c r="E18" s="32">
        <f>SUM(E13:E17)</f>
        <v>100.00000000000001</v>
      </c>
      <c r="F18" s="32">
        <f t="shared" si="0"/>
        <v>233.00000000000003</v>
      </c>
      <c r="G18" s="56"/>
      <c r="H18" s="34">
        <f>SUM(H13:H17)</f>
        <v>233</v>
      </c>
      <c r="I18" s="32">
        <f>SUM(I13:I17)</f>
        <v>100</v>
      </c>
      <c r="J18" s="42" t="s">
        <v>43</v>
      </c>
      <c r="K18" s="43">
        <f>MAX(K13:K17)</f>
        <v>0.21685498397575798</v>
      </c>
    </row>
    <row r="19" spans="2:11" ht="15.75" thickBot="1" x14ac:dyDescent="0.3">
      <c r="B19" s="39"/>
      <c r="C19" s="40"/>
      <c r="D19" s="44"/>
      <c r="E19" s="44"/>
      <c r="F19" s="44"/>
      <c r="G19" s="57"/>
      <c r="H19" s="44"/>
      <c r="I19" s="44"/>
      <c r="J19" s="46" t="s">
        <v>39</v>
      </c>
      <c r="K19" s="47">
        <f>SUM(K13:K17)</f>
        <v>0.54945077821366106</v>
      </c>
    </row>
    <row r="20" spans="2:11" ht="15.75" thickBot="1" x14ac:dyDescent="0.3">
      <c r="B20" s="39"/>
      <c r="D20" s="5"/>
      <c r="E20" s="5"/>
      <c r="F20" s="5"/>
      <c r="G20" s="58"/>
      <c r="H20" s="7"/>
      <c r="I20" s="4"/>
      <c r="J20" s="50"/>
      <c r="K20" s="9"/>
    </row>
    <row r="21" spans="2:11" ht="15" customHeight="1" x14ac:dyDescent="0.25">
      <c r="B21" s="110" t="s">
        <v>16</v>
      </c>
      <c r="C21" s="21" t="s">
        <v>12</v>
      </c>
      <c r="D21" s="59">
        <v>4.3168379999999997</v>
      </c>
      <c r="E21" s="52">
        <f>D21/$D$26*100</f>
        <v>26.500451789191398</v>
      </c>
      <c r="F21" s="53">
        <f t="shared" si="0"/>
        <v>61.746052668815956</v>
      </c>
      <c r="G21" s="54">
        <f>E21/100</f>
        <v>0.26500451789191398</v>
      </c>
      <c r="H21" s="55">
        <v>40</v>
      </c>
      <c r="I21" s="52">
        <f>H21/233*100</f>
        <v>17.167381974248926</v>
      </c>
      <c r="J21" s="54">
        <f>I21/100</f>
        <v>0.17167381974248927</v>
      </c>
      <c r="K21" s="28">
        <f>ABS(G21-J21)</f>
        <v>9.3330698149424712E-2</v>
      </c>
    </row>
    <row r="22" spans="2:11" x14ac:dyDescent="0.25">
      <c r="B22" s="111"/>
      <c r="C22" s="29" t="s">
        <v>34</v>
      </c>
      <c r="D22" s="60">
        <v>3.6170840000000002</v>
      </c>
      <c r="E22" s="31">
        <f>D22/$D$26*100</f>
        <v>22.204761948318559</v>
      </c>
      <c r="F22" s="32">
        <f t="shared" si="0"/>
        <v>51.737095339582247</v>
      </c>
      <c r="G22" s="35">
        <f>(E22/100)+G21</f>
        <v>0.48705213737509956</v>
      </c>
      <c r="H22" s="34">
        <v>66</v>
      </c>
      <c r="I22" s="31">
        <f>H22/233*100</f>
        <v>28.326180257510732</v>
      </c>
      <c r="J22" s="35">
        <f>(I22/100)+J21</f>
        <v>0.45493562231759654</v>
      </c>
      <c r="K22" s="36">
        <f>ABS(G22-J22)</f>
        <v>3.2116515057503014E-2</v>
      </c>
    </row>
    <row r="23" spans="2:11" x14ac:dyDescent="0.25">
      <c r="B23" s="111"/>
      <c r="C23" s="29" t="s">
        <v>35</v>
      </c>
      <c r="D23" s="60">
        <v>4.296513</v>
      </c>
      <c r="E23" s="31">
        <f>D23/$D$26*100</f>
        <v>26.375679517770674</v>
      </c>
      <c r="F23" s="32">
        <f t="shared" si="0"/>
        <v>61.455333276405675</v>
      </c>
      <c r="G23" s="35">
        <f>(E23/100)+G22</f>
        <v>0.75080893255280623</v>
      </c>
      <c r="H23" s="34">
        <v>68</v>
      </c>
      <c r="I23" s="31">
        <f>H23/233*100</f>
        <v>29.184549356223176</v>
      </c>
      <c r="J23" s="35">
        <f>(I23/100)+J22</f>
        <v>0.74678111587982832</v>
      </c>
      <c r="K23" s="36">
        <f>ABS(G23-J23)</f>
        <v>4.027816672977913E-3</v>
      </c>
    </row>
    <row r="24" spans="2:11" x14ac:dyDescent="0.25">
      <c r="B24" s="111"/>
      <c r="C24" s="29" t="s">
        <v>36</v>
      </c>
      <c r="D24" s="60">
        <v>3.5309919999999999</v>
      </c>
      <c r="E24" s="31">
        <f>D24/$D$26*100</f>
        <v>21.676255459208917</v>
      </c>
      <c r="F24" s="32">
        <f>E24*233/100</f>
        <v>50.505675219956771</v>
      </c>
      <c r="G24" s="35">
        <f>(E24/100)+G23</f>
        <v>0.96757148714489538</v>
      </c>
      <c r="H24" s="34">
        <v>54</v>
      </c>
      <c r="I24" s="31">
        <f>H24/233*100</f>
        <v>23.175965665236049</v>
      </c>
      <c r="J24" s="35">
        <f>(I24/100)+J23</f>
        <v>0.97854077253218885</v>
      </c>
      <c r="K24" s="36">
        <f>ABS(G24-J24)</f>
        <v>1.096928538729347E-2</v>
      </c>
    </row>
    <row r="25" spans="2:11" ht="15" customHeight="1" thickBot="1" x14ac:dyDescent="0.3">
      <c r="B25" s="112"/>
      <c r="C25" s="61" t="s">
        <v>11</v>
      </c>
      <c r="D25" s="60">
        <v>0.52825</v>
      </c>
      <c r="E25" s="31">
        <f>D25/$D$26*100</f>
        <v>3.2428512855104494</v>
      </c>
      <c r="F25" s="31">
        <f t="shared" si="0"/>
        <v>7.5558434952393476</v>
      </c>
      <c r="G25" s="38">
        <f>(E25/100)+G24</f>
        <v>0.99999999999999989</v>
      </c>
      <c r="H25" s="34">
        <v>5</v>
      </c>
      <c r="I25" s="31">
        <f>H25/233*100</f>
        <v>2.1459227467811157</v>
      </c>
      <c r="J25" s="62">
        <f>(I25/100)+J24</f>
        <v>1</v>
      </c>
      <c r="K25" s="36">
        <f>ABS(G25-J25)</f>
        <v>1.1102230246251565E-16</v>
      </c>
    </row>
    <row r="26" spans="2:11" ht="18" x14ac:dyDescent="0.35">
      <c r="B26" s="39"/>
      <c r="C26" s="40" t="s">
        <v>30</v>
      </c>
      <c r="D26" s="30">
        <f>SUM(D21:D25)</f>
        <v>16.289677000000001</v>
      </c>
      <c r="E26" s="32">
        <f>SUM(E21:E25)</f>
        <v>100</v>
      </c>
      <c r="F26" s="32">
        <f t="shared" si="0"/>
        <v>233</v>
      </c>
      <c r="G26" s="57"/>
      <c r="H26" s="34">
        <f>SUM(H21:H25)</f>
        <v>233</v>
      </c>
      <c r="I26" s="32">
        <f>SUM(I21:I25)</f>
        <v>99.999999999999986</v>
      </c>
      <c r="J26" s="42" t="s">
        <v>44</v>
      </c>
      <c r="K26" s="43">
        <f>MAX(K21:K25)</f>
        <v>9.3330698149424712E-2</v>
      </c>
    </row>
    <row r="27" spans="2:11" ht="15.75" thickBot="1" x14ac:dyDescent="0.3">
      <c r="B27" s="39"/>
      <c r="C27" s="40"/>
      <c r="D27" s="63"/>
      <c r="E27" s="44"/>
      <c r="F27" s="44"/>
      <c r="G27" s="57"/>
      <c r="H27" s="44"/>
      <c r="I27" s="44"/>
      <c r="J27" s="64" t="s">
        <v>41</v>
      </c>
      <c r="K27" s="47">
        <f>SUM(K21:K25)</f>
        <v>0.14044431526719922</v>
      </c>
    </row>
    <row r="28" spans="2:11" ht="15.75" thickBot="1" x14ac:dyDescent="0.3">
      <c r="B28" s="39"/>
      <c r="G28" s="49"/>
      <c r="J28" s="50"/>
    </row>
    <row r="29" spans="2:11" s="71" customFormat="1" x14ac:dyDescent="0.25">
      <c r="B29" s="110" t="s">
        <v>24</v>
      </c>
      <c r="C29" s="21" t="s">
        <v>8</v>
      </c>
      <c r="D29" s="65">
        <v>1.6198040228179109</v>
      </c>
      <c r="E29" s="66">
        <f>D29/$D$33*100</f>
        <v>7.6615773696754239</v>
      </c>
      <c r="F29" s="66">
        <f t="shared" si="0"/>
        <v>17.851475271343737</v>
      </c>
      <c r="G29" s="67">
        <f>F29/$F$33</f>
        <v>7.6615773696754222E-2</v>
      </c>
      <c r="H29" s="68">
        <v>116</v>
      </c>
      <c r="I29" s="65">
        <f>H29/$H$33*100</f>
        <v>49.785407725321889</v>
      </c>
      <c r="J29" s="69">
        <f>I29/100</f>
        <v>0.4978540772532189</v>
      </c>
      <c r="K29" s="70">
        <f t="shared" ref="K29:K32" si="1">ABS(G29-J29)</f>
        <v>0.42123830355646469</v>
      </c>
    </row>
    <row r="30" spans="2:11" s="71" customFormat="1" x14ac:dyDescent="0.25">
      <c r="B30" s="111"/>
      <c r="C30" s="29" t="s">
        <v>37</v>
      </c>
      <c r="D30" s="72">
        <v>15.3</v>
      </c>
      <c r="E30" s="73">
        <f>D30/$D$33*100</f>
        <v>72.368096451635637</v>
      </c>
      <c r="F30" s="73">
        <f t="shared" si="0"/>
        <v>168.61766473231103</v>
      </c>
      <c r="G30" s="74">
        <f>F30/$F$33+G29</f>
        <v>0.80029673821311043</v>
      </c>
      <c r="H30" s="75">
        <v>66</v>
      </c>
      <c r="I30" s="72">
        <f>H30/$H$33*100</f>
        <v>28.326180257510732</v>
      </c>
      <c r="J30" s="76">
        <f>I30/100+J29</f>
        <v>0.7811158798283262</v>
      </c>
      <c r="K30" s="77">
        <f t="shared" si="1"/>
        <v>1.9180858384784227E-2</v>
      </c>
    </row>
    <row r="31" spans="2:11" s="71" customFormat="1" x14ac:dyDescent="0.25">
      <c r="B31" s="111"/>
      <c r="C31" s="29" t="s">
        <v>38</v>
      </c>
      <c r="D31" s="72">
        <v>3.900718507506689</v>
      </c>
      <c r="E31" s="73">
        <f t="shared" ref="E31:E32" si="2">D31/$D$33*100</f>
        <v>18.450168181825113</v>
      </c>
      <c r="F31" s="73">
        <f t="shared" si="0"/>
        <v>42.988891863652519</v>
      </c>
      <c r="G31" s="74">
        <f t="shared" ref="G31" si="3">F31/$F$33+G30</f>
        <v>0.98479842003136153</v>
      </c>
      <c r="H31" s="75">
        <v>51</v>
      </c>
      <c r="I31" s="72">
        <f>H31/$H$33*100</f>
        <v>21.888412017167383</v>
      </c>
      <c r="J31" s="76">
        <f t="shared" ref="J31:J32" si="4">I31/100+J30</f>
        <v>1</v>
      </c>
      <c r="K31" s="77">
        <f t="shared" si="1"/>
        <v>1.5201579968638468E-2</v>
      </c>
    </row>
    <row r="32" spans="2:11" s="71" customFormat="1" ht="15.75" thickBot="1" x14ac:dyDescent="0.3">
      <c r="B32" s="111"/>
      <c r="C32" s="61" t="s">
        <v>9</v>
      </c>
      <c r="D32" s="72">
        <v>0.32139048133676601</v>
      </c>
      <c r="E32" s="73">
        <f t="shared" si="2"/>
        <v>1.5201579968638355</v>
      </c>
      <c r="F32" s="73">
        <f t="shared" si="0"/>
        <v>3.5419681326927366</v>
      </c>
      <c r="G32" s="74">
        <f>F32/$F$33+G31</f>
        <v>0.99999999999999989</v>
      </c>
      <c r="H32" s="75">
        <v>0</v>
      </c>
      <c r="I32" s="72">
        <f>H32/$H$33*100</f>
        <v>0</v>
      </c>
      <c r="J32" s="78">
        <f t="shared" si="4"/>
        <v>1</v>
      </c>
      <c r="K32" s="77">
        <f t="shared" si="1"/>
        <v>1.1102230246251565E-16</v>
      </c>
    </row>
    <row r="33" spans="2:11" s="71" customFormat="1" ht="18.75" thickBot="1" x14ac:dyDescent="0.4">
      <c r="B33" s="112"/>
      <c r="C33" s="40" t="s">
        <v>30</v>
      </c>
      <c r="D33" s="30">
        <f>SUM(D29:D32)</f>
        <v>21.141913011661366</v>
      </c>
      <c r="E33" s="32">
        <f>SUM(E29:E32)</f>
        <v>100.00000000000001</v>
      </c>
      <c r="F33" s="79">
        <f t="shared" si="0"/>
        <v>233.00000000000003</v>
      </c>
      <c r="G33" s="57"/>
      <c r="H33" s="34">
        <f>SUM(H29:H32)</f>
        <v>233</v>
      </c>
      <c r="I33" s="80">
        <f>SUM(I29:I32)</f>
        <v>100</v>
      </c>
      <c r="J33" s="42" t="s">
        <v>45</v>
      </c>
      <c r="K33" s="81">
        <f>MAX(K29:K32)</f>
        <v>0.42123830355646469</v>
      </c>
    </row>
    <row r="34" spans="2:11" s="71" customFormat="1" ht="15.75" thickBot="1" x14ac:dyDescent="0.3">
      <c r="B34" s="82"/>
      <c r="C34" s="40"/>
      <c r="D34" s="63"/>
      <c r="E34" s="44"/>
      <c r="F34" s="83"/>
      <c r="G34" s="57"/>
      <c r="H34" s="44"/>
      <c r="I34" s="84"/>
      <c r="J34" s="46" t="s">
        <v>42</v>
      </c>
      <c r="K34" s="47">
        <f>SUM(K29:K32)</f>
        <v>0.45562074190988749</v>
      </c>
    </row>
    <row r="35" spans="2:11" s="71" customFormat="1" ht="15.75" thickBot="1" x14ac:dyDescent="0.3">
      <c r="B35" s="39"/>
      <c r="D35" s="1"/>
      <c r="G35" s="85"/>
      <c r="J35" s="50"/>
      <c r="K35" s="86"/>
    </row>
    <row r="36" spans="2:11" ht="14.45" customHeight="1" x14ac:dyDescent="0.25">
      <c r="B36" s="110" t="s">
        <v>23</v>
      </c>
      <c r="C36" s="21" t="s">
        <v>25</v>
      </c>
      <c r="D36" s="87">
        <v>4.0900808770668577</v>
      </c>
      <c r="E36" s="66">
        <f>D36/$D$40*100</f>
        <v>19.347774677198124</v>
      </c>
      <c r="F36" s="66">
        <f>E36*233/100</f>
        <v>45.080314997871625</v>
      </c>
      <c r="G36" s="88">
        <f>F36/$F$40</f>
        <v>0.19347774677198123</v>
      </c>
      <c r="H36" s="68">
        <v>55</v>
      </c>
      <c r="I36" s="65">
        <f>H36/$H$40*100</f>
        <v>23.605150214592275</v>
      </c>
      <c r="J36" s="67">
        <f>I36/100</f>
        <v>0.23605150214592274</v>
      </c>
      <c r="K36" s="70">
        <f t="shared" ref="K36:K38" si="5">ABS(G36-J36)</f>
        <v>4.2573755373941508E-2</v>
      </c>
    </row>
    <row r="37" spans="2:11" x14ac:dyDescent="0.25">
      <c r="B37" s="111"/>
      <c r="C37" s="89" t="s">
        <v>26</v>
      </c>
      <c r="D37" s="90">
        <v>4.5283145408452841</v>
      </c>
      <c r="E37" s="73">
        <f>D37/$D$40*100</f>
        <v>21.42080121080263</v>
      </c>
      <c r="F37" s="73">
        <f t="shared" ref="F37:F38" si="6">E37*233/100</f>
        <v>49.910466821170132</v>
      </c>
      <c r="G37" s="91">
        <f>F37/$F$40+G36</f>
        <v>0.40768575888000758</v>
      </c>
      <c r="H37" s="75">
        <v>61</v>
      </c>
      <c r="I37" s="72">
        <f>H37/$H$40*100</f>
        <v>26.180257510729614</v>
      </c>
      <c r="J37" s="74">
        <f>I37/100+J36</f>
        <v>0.4978540772532189</v>
      </c>
      <c r="K37" s="77">
        <f t="shared" si="5"/>
        <v>9.016831837321132E-2</v>
      </c>
    </row>
    <row r="38" spans="2:11" x14ac:dyDescent="0.25">
      <c r="B38" s="111"/>
      <c r="C38" s="89" t="s">
        <v>27</v>
      </c>
      <c r="D38" s="90">
        <v>4.9131562866548109</v>
      </c>
      <c r="E38" s="73">
        <f>D38/$D$40*100</f>
        <v>23.241261883365652</v>
      </c>
      <c r="F38" s="73">
        <f t="shared" si="6"/>
        <v>54.152140188241972</v>
      </c>
      <c r="G38" s="91">
        <f>F38/$F$40+G37</f>
        <v>0.64009837771366407</v>
      </c>
      <c r="H38" s="75">
        <v>53</v>
      </c>
      <c r="I38" s="72">
        <f>H38/$H$40*100</f>
        <v>22.746781115879827</v>
      </c>
      <c r="J38" s="74">
        <f t="shared" ref="J38" si="7">I38/100+J37</f>
        <v>0.72532188841201717</v>
      </c>
      <c r="K38" s="77">
        <f t="shared" si="5"/>
        <v>8.52235106983531E-2</v>
      </c>
    </row>
    <row r="39" spans="2:11" ht="15.75" thickBot="1" x14ac:dyDescent="0.3">
      <c r="B39" s="111"/>
      <c r="C39" s="92" t="s">
        <v>18</v>
      </c>
      <c r="D39" s="90">
        <v>7.6082483257028271</v>
      </c>
      <c r="E39" s="73">
        <f>D39/$D$40*100</f>
        <v>35.990162228633594</v>
      </c>
      <c r="F39" s="73">
        <f t="shared" ref="F39" si="8">E39*233/100</f>
        <v>83.85707799271627</v>
      </c>
      <c r="G39" s="56">
        <f>F39/$F$40+G37</f>
        <v>0.76758738116634351</v>
      </c>
      <c r="H39" s="75">
        <v>64</v>
      </c>
      <c r="I39" s="72">
        <f>H39/$H$40*100</f>
        <v>27.467811158798284</v>
      </c>
      <c r="J39" s="93">
        <f>I39/100+J37</f>
        <v>0.77253218884120178</v>
      </c>
      <c r="K39" s="77">
        <f t="shared" ref="K39" si="9">ABS(G39-J39)</f>
        <v>4.9448076748582759E-3</v>
      </c>
    </row>
    <row r="40" spans="2:11" ht="18.75" thickBot="1" x14ac:dyDescent="0.4">
      <c r="B40" s="112"/>
      <c r="C40" s="94" t="s">
        <v>30</v>
      </c>
      <c r="D40" s="95">
        <f>SUM(D36:D39)</f>
        <v>21.139800030269779</v>
      </c>
      <c r="E40" s="96">
        <f>SUM(E36:E39)</f>
        <v>100</v>
      </c>
      <c r="F40" s="97">
        <f>SUM(F36:F39)</f>
        <v>233</v>
      </c>
      <c r="G40" s="98"/>
      <c r="H40" s="99">
        <f>SUM(SUM(H36:H39))</f>
        <v>233</v>
      </c>
      <c r="I40" s="100">
        <f>SUM(I36:I39)</f>
        <v>100</v>
      </c>
      <c r="J40" s="101" t="s">
        <v>44</v>
      </c>
      <c r="K40" s="81">
        <f>MAX(K35:K38)</f>
        <v>9.016831837321132E-2</v>
      </c>
    </row>
    <row r="41" spans="2:11" ht="15.75" thickBot="1" x14ac:dyDescent="0.3">
      <c r="B41" s="102"/>
      <c r="C41" s="103"/>
      <c r="D41" s="104"/>
      <c r="E41" s="44"/>
      <c r="F41" s="105"/>
      <c r="G41" s="63"/>
      <c r="H41" s="44"/>
      <c r="I41" s="106"/>
      <c r="J41" s="107" t="s">
        <v>41</v>
      </c>
      <c r="K41" s="47">
        <f>SUM(K36:K39)</f>
        <v>0.2229103921203642</v>
      </c>
    </row>
    <row r="42" spans="2:11" x14ac:dyDescent="0.25">
      <c r="B42" s="108"/>
    </row>
  </sheetData>
  <mergeCells count="7">
    <mergeCell ref="B29:B33"/>
    <mergeCell ref="B36:B40"/>
    <mergeCell ref="B21:B25"/>
    <mergeCell ref="D4:G4"/>
    <mergeCell ref="H4:J4"/>
    <mergeCell ref="B6:B9"/>
    <mergeCell ref="B13:B1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2018-07-10T09:37:41Z</dcterms:modified>
</cp:coreProperties>
</file>